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ilymclauchlan/Desktop/"/>
    </mc:Choice>
  </mc:AlternateContent>
  <xr:revisionPtr revIDLastSave="0" documentId="8_{5A5F4FF4-6EE3-BB42-9B68-6EA2ADA86955}" xr6:coauthVersionLast="36" xr6:coauthVersionMax="36" xr10:uidLastSave="{00000000-0000-0000-0000-000000000000}"/>
  <bookViews>
    <workbookView xWindow="0" yWindow="500" windowWidth="20740" windowHeight="11040" xr2:uid="{03DF261C-8C92-4D97-8380-5270E24A4E0B}"/>
  </bookViews>
  <sheets>
    <sheet name="October 202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B73" i="1"/>
  <c r="H72" i="1"/>
  <c r="G72" i="1"/>
  <c r="F72" i="1"/>
  <c r="D72" i="1"/>
  <c r="G71" i="1"/>
  <c r="F71" i="1"/>
  <c r="D71" i="1"/>
  <c r="H71" i="1" s="1"/>
  <c r="H70" i="1"/>
  <c r="G70" i="1"/>
  <c r="F70" i="1"/>
  <c r="D70" i="1"/>
  <c r="G69" i="1"/>
  <c r="F69" i="1"/>
  <c r="D69" i="1"/>
  <c r="H69" i="1" s="1"/>
  <c r="G68" i="1"/>
  <c r="F68" i="1"/>
  <c r="D68" i="1"/>
  <c r="H68" i="1" s="1"/>
  <c r="H67" i="1"/>
  <c r="G67" i="1"/>
  <c r="G73" i="1" s="1"/>
  <c r="F67" i="1"/>
  <c r="D67" i="1"/>
  <c r="C63" i="1"/>
  <c r="B63" i="1"/>
  <c r="G62" i="1"/>
  <c r="F62" i="1"/>
  <c r="D62" i="1"/>
  <c r="H62" i="1" s="1"/>
  <c r="H61" i="1"/>
  <c r="G61" i="1"/>
  <c r="F61" i="1"/>
  <c r="D61" i="1"/>
  <c r="A61" i="1"/>
  <c r="G60" i="1"/>
  <c r="G63" i="1" s="1"/>
  <c r="F60" i="1"/>
  <c r="F63" i="1" s="1"/>
  <c r="D60" i="1"/>
  <c r="H60" i="1" s="1"/>
  <c r="G59" i="1"/>
  <c r="F59" i="1"/>
  <c r="D59" i="1"/>
  <c r="H59" i="1" s="1"/>
  <c r="C55" i="1"/>
  <c r="B55" i="1"/>
  <c r="H54" i="1"/>
  <c r="G54" i="1"/>
  <c r="F54" i="1"/>
  <c r="D54" i="1"/>
  <c r="G53" i="1"/>
  <c r="F53" i="1"/>
  <c r="D53" i="1"/>
  <c r="H53" i="1" s="1"/>
  <c r="H52" i="1"/>
  <c r="G52" i="1"/>
  <c r="F52" i="1"/>
  <c r="D52" i="1"/>
  <c r="G51" i="1"/>
  <c r="F51" i="1"/>
  <c r="D51" i="1"/>
  <c r="H51" i="1" s="1"/>
  <c r="H50" i="1"/>
  <c r="G50" i="1"/>
  <c r="F50" i="1"/>
  <c r="D50" i="1"/>
  <c r="G49" i="1"/>
  <c r="G55" i="1" s="1"/>
  <c r="F49" i="1"/>
  <c r="D49" i="1"/>
  <c r="D55" i="1" s="1"/>
  <c r="D45" i="1"/>
  <c r="C45" i="1"/>
  <c r="B45" i="1"/>
  <c r="H44" i="1"/>
  <c r="G44" i="1"/>
  <c r="F44" i="1"/>
  <c r="D44" i="1"/>
  <c r="H43" i="1"/>
  <c r="G43" i="1"/>
  <c r="F43" i="1"/>
  <c r="D43" i="1"/>
  <c r="H42" i="1"/>
  <c r="G42" i="1"/>
  <c r="F42" i="1"/>
  <c r="D42" i="1"/>
  <c r="H41" i="1"/>
  <c r="G41" i="1"/>
  <c r="F41" i="1"/>
  <c r="D41" i="1"/>
  <c r="H40" i="1"/>
  <c r="G40" i="1"/>
  <c r="F40" i="1"/>
  <c r="D40" i="1"/>
  <c r="H39" i="1"/>
  <c r="G39" i="1"/>
  <c r="F39" i="1"/>
  <c r="D39" i="1"/>
  <c r="H38" i="1"/>
  <c r="G38" i="1"/>
  <c r="F38" i="1"/>
  <c r="D38" i="1"/>
  <c r="H37" i="1"/>
  <c r="G37" i="1"/>
  <c r="F37" i="1"/>
  <c r="D37" i="1"/>
  <c r="H36" i="1"/>
  <c r="G36" i="1"/>
  <c r="F36" i="1"/>
  <c r="D36" i="1"/>
  <c r="H35" i="1"/>
  <c r="G35" i="1"/>
  <c r="F35" i="1"/>
  <c r="D35" i="1"/>
  <c r="H34" i="1"/>
  <c r="G34" i="1"/>
  <c r="F34" i="1"/>
  <c r="D34" i="1"/>
  <c r="H33" i="1"/>
  <c r="G33" i="1"/>
  <c r="F33" i="1"/>
  <c r="D33" i="1"/>
  <c r="H32" i="1"/>
  <c r="G32" i="1"/>
  <c r="F32" i="1"/>
  <c r="D32" i="1"/>
  <c r="H31" i="1"/>
  <c r="G31" i="1"/>
  <c r="F31" i="1"/>
  <c r="D31" i="1"/>
  <c r="H30" i="1"/>
  <c r="G30" i="1"/>
  <c r="F30" i="1"/>
  <c r="D30" i="1"/>
  <c r="H29" i="1"/>
  <c r="G29" i="1"/>
  <c r="F29" i="1"/>
  <c r="D29" i="1"/>
  <c r="H28" i="1"/>
  <c r="G28" i="1"/>
  <c r="F28" i="1"/>
  <c r="D28" i="1"/>
  <c r="H27" i="1"/>
  <c r="G27" i="1"/>
  <c r="F27" i="1"/>
  <c r="D27" i="1"/>
  <c r="H26" i="1"/>
  <c r="G26" i="1"/>
  <c r="F26" i="1"/>
  <c r="D26" i="1"/>
  <c r="H25" i="1"/>
  <c r="G25" i="1"/>
  <c r="F25" i="1"/>
  <c r="D25" i="1"/>
  <c r="H24" i="1"/>
  <c r="H45" i="1" s="1"/>
  <c r="G24" i="1"/>
  <c r="F24" i="1"/>
  <c r="D24" i="1"/>
  <c r="C20" i="1"/>
  <c r="C77" i="1" s="1"/>
  <c r="B20" i="1"/>
  <c r="B77" i="1" s="1"/>
  <c r="D77" i="1" s="1"/>
  <c r="D19" i="1"/>
  <c r="D18" i="1"/>
  <c r="D17" i="1"/>
  <c r="D16" i="1"/>
  <c r="D15" i="1"/>
  <c r="D14" i="1"/>
  <c r="D13" i="1"/>
  <c r="D12" i="1"/>
  <c r="D11" i="1"/>
  <c r="D10" i="1"/>
  <c r="G20" i="1"/>
  <c r="D9" i="1"/>
  <c r="H4" i="1"/>
  <c r="D4" i="1"/>
  <c r="F45" i="1" l="1"/>
  <c r="H63" i="1"/>
  <c r="H73" i="1"/>
  <c r="G45" i="1"/>
  <c r="F55" i="1"/>
  <c r="H77" i="1" s="1"/>
  <c r="F73" i="1"/>
  <c r="D79" i="1"/>
  <c r="H20" i="1"/>
  <c r="D20" i="1"/>
  <c r="D63" i="1"/>
  <c r="D73" i="1"/>
  <c r="H49" i="1"/>
  <c r="H55" i="1" s="1"/>
</calcChain>
</file>

<file path=xl/sharedStrings.xml><?xml version="1.0" encoding="utf-8"?>
<sst xmlns="http://schemas.openxmlformats.org/spreadsheetml/2006/main" count="104" uniqueCount="61">
  <si>
    <t>Willis PTO Financials through 10/1/22-10/31/22</t>
  </si>
  <si>
    <t xml:space="preserve">                          Monthly</t>
  </si>
  <si>
    <t>Year to date</t>
  </si>
  <si>
    <t>REVENUE</t>
  </si>
  <si>
    <t>EXPENSES</t>
  </si>
  <si>
    <t>Item Total</t>
  </si>
  <si>
    <t>BofA Checking as of 9/30/22 TOTAL</t>
  </si>
  <si>
    <t>PTO 2022/2023</t>
  </si>
  <si>
    <t>Operating Expenses</t>
  </si>
  <si>
    <t>Homestead website hosting</t>
  </si>
  <si>
    <t>Insurance/liability Fees</t>
  </si>
  <si>
    <t>PTO Signs</t>
  </si>
  <si>
    <t>Landscaping</t>
  </si>
  <si>
    <t>taxes</t>
  </si>
  <si>
    <t>PTO meetings</t>
  </si>
  <si>
    <t>Quickbooks</t>
  </si>
  <si>
    <t>global payments closer 7/25</t>
  </si>
  <si>
    <t>Sunbiz annual payment</t>
  </si>
  <si>
    <t>TOTAL</t>
  </si>
  <si>
    <t>School Events</t>
  </si>
  <si>
    <t>Kinderplaydate</t>
  </si>
  <si>
    <t>Open House</t>
  </si>
  <si>
    <t>BooHoo Breakfast</t>
  </si>
  <si>
    <t>Trunk or Treat</t>
  </si>
  <si>
    <t>Book Fair</t>
  </si>
  <si>
    <t>Donuts with Dads</t>
  </si>
  <si>
    <t>Color Run</t>
  </si>
  <si>
    <t>Winter Wonderland</t>
  </si>
  <si>
    <t>Holiday Shop</t>
  </si>
  <si>
    <t>Daddy Daughter</t>
  </si>
  <si>
    <t>Spring Fundraiser</t>
  </si>
  <si>
    <t>Mom/Son Night</t>
  </si>
  <si>
    <t>Field Day</t>
  </si>
  <si>
    <t>Apparel /Tumblers</t>
  </si>
  <si>
    <t>Bricks</t>
  </si>
  <si>
    <t>Mom with Muffins</t>
  </si>
  <si>
    <t>Staff appreciation</t>
  </si>
  <si>
    <t>5th Grade Committee</t>
  </si>
  <si>
    <t>Honor roll breakfast/gecko awards</t>
  </si>
  <si>
    <t>End of Year Volunteer Breakfast</t>
  </si>
  <si>
    <t>School Supplies</t>
  </si>
  <si>
    <t>2021-22 Fundraiser/expenses rolled over</t>
  </si>
  <si>
    <t>Items for school</t>
  </si>
  <si>
    <t>Business Partner Sponsorship/Fundraising</t>
  </si>
  <si>
    <t>ALL SECTIONS</t>
  </si>
  <si>
    <t>Balance through 10-31-22</t>
  </si>
  <si>
    <t>misc. (bulletin board)/revenue is reimburse</t>
  </si>
  <si>
    <t>Business Partner Sponsorships</t>
  </si>
  <si>
    <t>Manatee Apparel- Banners</t>
  </si>
  <si>
    <t>Grants</t>
  </si>
  <si>
    <t>Spirit Nights/Carousels</t>
  </si>
  <si>
    <t>Mabel's labels</t>
  </si>
  <si>
    <t>Amazon Smile</t>
  </si>
  <si>
    <t>Bank Fees</t>
  </si>
  <si>
    <t>Rally Up- 2022 4th Qtr. Parking Spot</t>
  </si>
  <si>
    <t>21-22 Color Run Roll Over</t>
  </si>
  <si>
    <t>5th Grade Committee Rolled Over</t>
  </si>
  <si>
    <t>5th Grade Bus/Field Trip</t>
  </si>
  <si>
    <t>Book Fair Payment to Media</t>
  </si>
  <si>
    <t>Turf for Café</t>
  </si>
  <si>
    <t>Ada Table for Café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</si>
</sst>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2"/>
      <color rgb="FF00823B"/>
      <name val="Arial"/>
      <family val="2"/>
    </font>
    <font>
      <sz val="12"/>
      <color rgb="FF00823B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44" fontId="3" fillId="2" borderId="0" xfId="1" applyFont="1" applyFill="1"/>
    <xf numFmtId="0" fontId="3" fillId="0" borderId="0" xfId="0" applyFont="1"/>
    <xf numFmtId="0" fontId="3" fillId="2" borderId="0" xfId="0" applyFont="1" applyFill="1"/>
    <xf numFmtId="44" fontId="3" fillId="3" borderId="3" xfId="1" applyFont="1" applyFill="1" applyBorder="1"/>
    <xf numFmtId="0" fontId="3" fillId="3" borderId="3" xfId="0" applyFont="1" applyFill="1" applyBorder="1"/>
    <xf numFmtId="44" fontId="4" fillId="2" borderId="4" xfId="1" applyFont="1" applyFill="1" applyBorder="1" applyAlignment="1">
      <alignment horizontal="center"/>
    </xf>
    <xf numFmtId="44" fontId="5" fillId="4" borderId="4" xfId="1" applyFont="1" applyFill="1" applyBorder="1" applyAlignment="1">
      <alignment horizontal="center"/>
    </xf>
    <xf numFmtId="44" fontId="5" fillId="5" borderId="4" xfId="1" applyFont="1" applyFill="1" applyBorder="1" applyAlignment="1">
      <alignment horizontal="center"/>
    </xf>
    <xf numFmtId="44" fontId="6" fillId="6" borderId="4" xfId="1" applyFont="1" applyFill="1" applyBorder="1"/>
    <xf numFmtId="44" fontId="2" fillId="6" borderId="4" xfId="1" applyFont="1" applyFill="1" applyBorder="1"/>
    <xf numFmtId="0" fontId="2" fillId="0" borderId="0" xfId="0" applyFont="1"/>
    <xf numFmtId="44" fontId="6" fillId="0" borderId="0" xfId="1" applyFont="1"/>
    <xf numFmtId="44" fontId="2" fillId="0" borderId="0" xfId="1" applyFont="1"/>
    <xf numFmtId="44" fontId="7" fillId="0" borderId="0" xfId="1" applyFont="1"/>
    <xf numFmtId="44" fontId="3" fillId="0" borderId="0" xfId="1" applyFont="1"/>
    <xf numFmtId="44" fontId="2" fillId="0" borderId="6" xfId="1" applyFont="1" applyBorder="1" applyAlignment="1">
      <alignment horizontal="center"/>
    </xf>
    <xf numFmtId="44" fontId="7" fillId="0" borderId="4" xfId="1" applyFont="1" applyBorder="1"/>
    <xf numFmtId="44" fontId="8" fillId="0" borderId="4" xfId="1" applyFont="1" applyBorder="1"/>
    <xf numFmtId="44" fontId="3" fillId="0" borderId="8" xfId="1" applyFont="1" applyBorder="1"/>
    <xf numFmtId="44" fontId="7" fillId="0" borderId="10" xfId="1" applyFont="1" applyBorder="1"/>
    <xf numFmtId="44" fontId="8" fillId="0" borderId="10" xfId="1" applyFont="1" applyBorder="1"/>
    <xf numFmtId="44" fontId="3" fillId="0" borderId="11" xfId="1" applyFont="1" applyBorder="1"/>
    <xf numFmtId="44" fontId="4" fillId="2" borderId="13" xfId="1" applyFont="1" applyFill="1" applyBorder="1"/>
    <xf numFmtId="44" fontId="5" fillId="4" borderId="13" xfId="1" applyFont="1" applyFill="1" applyBorder="1"/>
    <xf numFmtId="44" fontId="5" fillId="5" borderId="14" xfId="1" applyFont="1" applyFill="1" applyBorder="1" applyAlignment="1">
      <alignment horizontal="center"/>
    </xf>
    <xf numFmtId="44" fontId="6" fillId="0" borderId="0" xfId="1" applyFont="1" applyBorder="1"/>
    <xf numFmtId="44" fontId="9" fillId="0" borderId="0" xfId="1" applyFont="1" applyBorder="1"/>
    <xf numFmtId="44" fontId="2" fillId="0" borderId="0" xfId="1" applyFont="1" applyFill="1" applyBorder="1"/>
    <xf numFmtId="44" fontId="3" fillId="0" borderId="0" xfId="1" applyFont="1" applyBorder="1"/>
    <xf numFmtId="44" fontId="8" fillId="0" borderId="0" xfId="1" applyFont="1"/>
    <xf numFmtId="44" fontId="4" fillId="2" borderId="14" xfId="1" applyFont="1" applyFill="1" applyBorder="1" applyAlignment="1">
      <alignment horizontal="center"/>
    </xf>
    <xf numFmtId="44" fontId="5" fillId="4" borderId="14" xfId="1" applyFont="1" applyFill="1" applyBorder="1" applyAlignment="1">
      <alignment horizontal="center"/>
    </xf>
    <xf numFmtId="44" fontId="7" fillId="7" borderId="4" xfId="1" applyFont="1" applyFill="1" applyBorder="1"/>
    <xf numFmtId="44" fontId="8" fillId="7" borderId="4" xfId="1" applyFont="1" applyFill="1" applyBorder="1"/>
    <xf numFmtId="44" fontId="3" fillId="7" borderId="4" xfId="1" applyFont="1" applyFill="1" applyBorder="1"/>
    <xf numFmtId="44" fontId="7" fillId="7" borderId="10" xfId="1" applyFont="1" applyFill="1" applyBorder="1"/>
    <xf numFmtId="44" fontId="8" fillId="7" borderId="10" xfId="1" applyFont="1" applyFill="1" applyBorder="1"/>
    <xf numFmtId="44" fontId="3" fillId="7" borderId="10" xfId="1" applyFont="1" applyFill="1" applyBorder="1"/>
    <xf numFmtId="44" fontId="4" fillId="2" borderId="14" xfId="1" applyFont="1" applyFill="1" applyBorder="1"/>
    <xf numFmtId="44" fontId="5" fillId="4" borderId="14" xfId="1" applyFont="1" applyFill="1" applyBorder="1"/>
    <xf numFmtId="44" fontId="9" fillId="0" borderId="0" xfId="1" applyFont="1"/>
    <xf numFmtId="44" fontId="6" fillId="0" borderId="0" xfId="1" applyFont="1" applyFill="1" applyBorder="1"/>
    <xf numFmtId="44" fontId="9" fillId="0" borderId="0" xfId="1" applyFont="1" applyFill="1" applyBorder="1"/>
    <xf numFmtId="44" fontId="4" fillId="2" borderId="4" xfId="1" applyFont="1" applyFill="1" applyBorder="1"/>
    <xf numFmtId="44" fontId="5" fillId="4" borderId="4" xfId="1" applyFont="1" applyFill="1" applyBorder="1"/>
    <xf numFmtId="44" fontId="7" fillId="6" borderId="4" xfId="1" applyFont="1" applyFill="1" applyBorder="1"/>
    <xf numFmtId="44" fontId="8" fillId="6" borderId="4" xfId="1" applyFont="1" applyFill="1" applyBorder="1"/>
    <xf numFmtId="44" fontId="3" fillId="6" borderId="4" xfId="1" applyFont="1" applyFill="1" applyBorder="1"/>
    <xf numFmtId="0" fontId="3" fillId="6" borderId="0" xfId="0" applyFont="1" applyFill="1"/>
    <xf numFmtId="0" fontId="10" fillId="2" borderId="0" xfId="0" applyFont="1" applyFill="1"/>
    <xf numFmtId="0" fontId="11" fillId="0" borderId="0" xfId="0" applyFont="1"/>
    <xf numFmtId="0" fontId="11" fillId="0" borderId="4" xfId="0" applyFont="1" applyBorder="1"/>
    <xf numFmtId="0" fontId="10" fillId="6" borderId="4" xfId="0" applyFont="1" applyFill="1" applyBorder="1"/>
    <xf numFmtId="0" fontId="10" fillId="0" borderId="0" xfId="0" applyFont="1"/>
    <xf numFmtId="0" fontId="10" fillId="0" borderId="5" xfId="0" applyFont="1" applyBorder="1"/>
    <xf numFmtId="0" fontId="11" fillId="0" borderId="7" xfId="0" applyFont="1" applyBorder="1"/>
    <xf numFmtId="0" fontId="11" fillId="0" borderId="9" xfId="0" applyFont="1" applyBorder="1"/>
    <xf numFmtId="0" fontId="10" fillId="0" borderId="12" xfId="0" applyFont="1" applyBorder="1"/>
    <xf numFmtId="0" fontId="10" fillId="0" borderId="12" xfId="0" applyFont="1" applyBorder="1" applyAlignment="1">
      <alignment horizontal="right"/>
    </xf>
    <xf numFmtId="0" fontId="10" fillId="6" borderId="15" xfId="0" applyFont="1" applyFill="1" applyBorder="1"/>
    <xf numFmtId="0" fontId="10" fillId="6" borderId="6" xfId="0" applyFont="1" applyFill="1" applyBorder="1"/>
    <xf numFmtId="0" fontId="11" fillId="6" borderId="4" xfId="0" applyFont="1" applyFill="1" applyBorder="1"/>
    <xf numFmtId="0" fontId="12" fillId="0" borderId="0" xfId="0" applyFont="1"/>
    <xf numFmtId="44" fontId="2" fillId="3" borderId="1" xfId="1" applyFont="1" applyFill="1" applyBorder="1" applyAlignment="1">
      <alignment horizontal="center"/>
    </xf>
    <xf numFmtId="44" fontId="2" fillId="3" borderId="2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823B"/>
        <name val="Arial"/>
        <family val="2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823B"/>
        <name val="Arial"/>
        <family val="2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823B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823B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823B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fire/Downloads/22-23%20PTO%20Treasurer/2022-23%20Willis%20PTO%20Financi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 2022"/>
      <sheetName val="Aug 2022"/>
      <sheetName val="Sept 2022"/>
      <sheetName val="Oct 2022"/>
      <sheetName val="2022-23 Willis PTO Financials"/>
    </sheetNames>
    <sheetDataSet>
      <sheetData sheetId="0" refreshError="1"/>
      <sheetData sheetId="1">
        <row r="24">
          <cell r="G24">
            <v>562.36</v>
          </cell>
        </row>
        <row r="25">
          <cell r="G25">
            <v>0</v>
          </cell>
        </row>
        <row r="26">
          <cell r="G26">
            <v>267.08999999999997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49">
          <cell r="H49">
            <v>964.64</v>
          </cell>
        </row>
        <row r="50">
          <cell r="H50">
            <v>250</v>
          </cell>
        </row>
        <row r="51">
          <cell r="H51">
            <v>-400</v>
          </cell>
        </row>
        <row r="52">
          <cell r="H52">
            <v>-570.20000000000005</v>
          </cell>
        </row>
        <row r="53">
          <cell r="H53">
            <v>-4664.4799999999996</v>
          </cell>
        </row>
        <row r="54">
          <cell r="H54">
            <v>0</v>
          </cell>
        </row>
      </sheetData>
      <sheetData sheetId="2">
        <row r="24">
          <cell r="F24">
            <v>0</v>
          </cell>
          <cell r="G24">
            <v>562.36</v>
          </cell>
          <cell r="H24">
            <v>-562.36</v>
          </cell>
        </row>
        <row r="25">
          <cell r="F25">
            <v>0</v>
          </cell>
          <cell r="G25">
            <v>0</v>
          </cell>
          <cell r="H25">
            <v>0</v>
          </cell>
        </row>
        <row r="26">
          <cell r="F26">
            <v>0</v>
          </cell>
          <cell r="G26">
            <v>267.08999999999997</v>
          </cell>
          <cell r="H26">
            <v>-267.08999999999997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F28">
            <v>0</v>
          </cell>
          <cell r="G28">
            <v>539</v>
          </cell>
          <cell r="H28">
            <v>-539</v>
          </cell>
        </row>
        <row r="29">
          <cell r="F29">
            <v>0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</row>
        <row r="37">
          <cell r="F37">
            <v>1220</v>
          </cell>
          <cell r="G37">
            <v>1440</v>
          </cell>
          <cell r="H37">
            <v>-220</v>
          </cell>
        </row>
        <row r="38">
          <cell r="F38">
            <v>0</v>
          </cell>
          <cell r="G38">
            <v>0</v>
          </cell>
          <cell r="H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</row>
        <row r="40">
          <cell r="F40">
            <v>50</v>
          </cell>
          <cell r="G40">
            <v>581.63</v>
          </cell>
          <cell r="H40">
            <v>-531.63</v>
          </cell>
        </row>
        <row r="41">
          <cell r="F41">
            <v>11257</v>
          </cell>
          <cell r="G41">
            <v>0</v>
          </cell>
          <cell r="H41">
            <v>11257</v>
          </cell>
        </row>
        <row r="42">
          <cell r="F42">
            <v>0</v>
          </cell>
          <cell r="G42">
            <v>0</v>
          </cell>
          <cell r="H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</row>
        <row r="44">
          <cell r="F44">
            <v>0</v>
          </cell>
          <cell r="G44">
            <v>670.35</v>
          </cell>
          <cell r="H44">
            <v>-670.35</v>
          </cell>
        </row>
        <row r="49">
          <cell r="F49">
            <v>964.64</v>
          </cell>
        </row>
        <row r="50">
          <cell r="F50">
            <v>250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9">
          <cell r="F59">
            <v>0</v>
          </cell>
          <cell r="G59">
            <v>12446.49</v>
          </cell>
          <cell r="H59">
            <v>-12446.49</v>
          </cell>
        </row>
        <row r="60">
          <cell r="F60">
            <v>0</v>
          </cell>
          <cell r="G60">
            <v>1141.0899999999999</v>
          </cell>
          <cell r="H60">
            <v>-1141.0899999999999</v>
          </cell>
        </row>
        <row r="61">
          <cell r="F61">
            <v>0</v>
          </cell>
          <cell r="G61">
            <v>11713.32</v>
          </cell>
          <cell r="H61">
            <v>-11713.32</v>
          </cell>
        </row>
        <row r="62">
          <cell r="F62">
            <v>0</v>
          </cell>
          <cell r="G62">
            <v>0</v>
          </cell>
          <cell r="H62">
            <v>0</v>
          </cell>
        </row>
        <row r="67">
          <cell r="F67">
            <v>18900</v>
          </cell>
          <cell r="G67">
            <v>0</v>
          </cell>
          <cell r="H67">
            <v>18900</v>
          </cell>
        </row>
        <row r="68">
          <cell r="F68">
            <v>1338.8</v>
          </cell>
          <cell r="G68">
            <v>838.12</v>
          </cell>
          <cell r="H68">
            <v>500.67999999999995</v>
          </cell>
        </row>
        <row r="69">
          <cell r="F69">
            <v>0</v>
          </cell>
          <cell r="G69">
            <v>0</v>
          </cell>
          <cell r="H69">
            <v>0</v>
          </cell>
        </row>
        <row r="70">
          <cell r="F70">
            <v>2203.5500000000002</v>
          </cell>
          <cell r="G70">
            <v>889</v>
          </cell>
          <cell r="H70">
            <v>1314.5500000000002</v>
          </cell>
        </row>
        <row r="71">
          <cell r="F71">
            <v>107.6</v>
          </cell>
          <cell r="G71">
            <v>0</v>
          </cell>
          <cell r="H71">
            <v>107.6</v>
          </cell>
        </row>
        <row r="72">
          <cell r="F72">
            <v>0</v>
          </cell>
          <cell r="G72">
            <v>0</v>
          </cell>
          <cell r="H72">
            <v>0</v>
          </cell>
        </row>
        <row r="79">
          <cell r="D79">
            <v>55983.700000000012</v>
          </cell>
        </row>
      </sheetData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DAE7B9-E3E2-47BA-95CB-B705A3EED63D}" name="Table156653" displayName="Table156653" ref="A8:D20" totalsRowShown="0" headerRowDxfId="46" dataDxfId="44" headerRowBorderDxfId="45" tableBorderDxfId="43" totalsRowBorderDxfId="42" headerRowCellStyle="Currency">
  <autoFilter ref="A8:D20" xr:uid="{67DAE7B9-E3E2-47BA-95CB-B705A3EED63D}"/>
  <tableColumns count="4">
    <tableColumn id="1" xr3:uid="{88B83CC7-A9A9-4E4E-AC39-38E077D212D2}" name="Operating Expenses" dataDxfId="41"/>
    <tableColumn id="2" xr3:uid="{19A9BEE7-6390-4A31-89DB-80D4D2EC34CF}" name="REVENUE" dataDxfId="40" dataCellStyle="Currency"/>
    <tableColumn id="3" xr3:uid="{CEA92123-EC6C-42AE-943C-4BEA725085B4}" name="EXPENSES" dataDxfId="39" dataCellStyle="Currency"/>
    <tableColumn id="4" xr3:uid="{5D555F05-45DC-4EC7-886A-07A3AF14BD84}" name="Item Total" dataDxfId="38" dataCellStyle="Currenc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600BD7C-4E58-44CA-8AC3-0E4042A479A5}" name="Table457666" displayName="Table457666" ref="A23:D45" totalsRowShown="0" headerRowDxfId="37" dataDxfId="35" headerRowBorderDxfId="36" tableBorderDxfId="34" totalsRowBorderDxfId="33" headerRowCellStyle="Currency">
  <autoFilter ref="A23:D45" xr:uid="{F600BD7C-4E58-44CA-8AC3-0E4042A479A5}"/>
  <tableColumns count="4">
    <tableColumn id="1" xr3:uid="{B5198828-2030-40D1-80C8-14FE4DD5C2D7}" name="School Events" dataDxfId="32"/>
    <tableColumn id="2" xr3:uid="{50F8F560-3C26-4AAD-9BE7-F5B8340E5682}" name="REVENUE" dataDxfId="31" dataCellStyle="Currency"/>
    <tableColumn id="3" xr3:uid="{0D2EB98B-43EF-4202-ACD4-7569B56B4109}" name="EXPENSES" dataDxfId="30" dataCellStyle="Currency"/>
    <tableColumn id="4" xr3:uid="{E54B61D2-806E-4D3D-A3D9-335EF4E9B948}" name="Item Total" dataDxfId="29" dataCellStyle="Currenc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72B965C-2FB9-4780-AB67-8C8C6C1127CD}" name="Table658678" displayName="Table658678" ref="A48:D55" totalsRowShown="0" headerRowDxfId="28" headerRowBorderDxfId="27" tableBorderDxfId="26" totalsRowBorderDxfId="25" headerRowCellStyle="Currency">
  <autoFilter ref="A48:D55" xr:uid="{B72B965C-2FB9-4780-AB67-8C8C6C1127CD}"/>
  <tableColumns count="4">
    <tableColumn id="1" xr3:uid="{648BD0D6-B200-4C36-BF37-697FBBEA29BB}" name="2021-22 Fundraiser/expenses rolled over" dataDxfId="24"/>
    <tableColumn id="2" xr3:uid="{EBAD0258-2AFB-4D3A-87D9-F477AA337F94}" name="REVENUE" dataDxfId="23" dataCellStyle="Currency"/>
    <tableColumn id="3" xr3:uid="{0F31F4AC-FBCC-4759-93D7-EDB7AA67EBA3}" name="EXPENSES" dataDxfId="22" dataCellStyle="Currency"/>
    <tableColumn id="4" xr3:uid="{F75316BC-4CBE-40EB-AC1D-9EEAEDC85FAA}" name="Item Total" dataDxfId="21" dataCellStyle="Currenc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DB83561-DAAF-462D-A41E-8F73F48FA068}" name="Table9596812" displayName="Table9596812" ref="A58:D63" totalsRowShown="0" headerRowBorderDxfId="20" tableBorderDxfId="19" totalsRowBorderDxfId="18">
  <autoFilter ref="A58:D63" xr:uid="{0DB83561-DAAF-462D-A41E-8F73F48FA068}"/>
  <tableColumns count="4">
    <tableColumn id="1" xr3:uid="{C0E71E87-CDE6-4940-A775-9931E7BC35A8}" name="Items for school" dataDxfId="17"/>
    <tableColumn id="2" xr3:uid="{D28256A1-3236-4138-B0CF-B885C1F10C6D}" name="REVENUE" dataDxfId="16" dataCellStyle="Currency"/>
    <tableColumn id="3" xr3:uid="{FA9A12A8-CF6D-4D9C-8C37-4CF0FFC1D329}" name="EXPENSES" dataDxfId="15" dataCellStyle="Currency"/>
    <tableColumn id="4" xr3:uid="{AAE0762A-2759-4489-8B51-E9E47226CB60}" name="Item Total" dataDxfId="14" dataCellStyle="Currency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6E0958E-BEA6-4A10-A8E1-FF82EE2497FF}" name="Table10606915" displayName="Table10606915" ref="A66:D73" totalsRowShown="0" headerRowBorderDxfId="13" tableBorderDxfId="12" totalsRowBorderDxfId="11">
  <autoFilter ref="A66:D73" xr:uid="{D6E0958E-BEA6-4A10-A8E1-FF82EE2497FF}"/>
  <tableColumns count="4">
    <tableColumn id="1" xr3:uid="{8C39B46A-5794-41AF-AC8A-CD20901B5A9A}" name="Business Partner Sponsorship/Fundraising" dataDxfId="10"/>
    <tableColumn id="2" xr3:uid="{A627A39E-5967-451D-AF2B-6EA573A8670A}" name="REVENUE" dataDxfId="9" dataCellStyle="Currency"/>
    <tableColumn id="3" xr3:uid="{FB8ACD35-A71F-495B-9466-7A424413933D}" name="EXPENSES" dataDxfId="8" dataCellStyle="Currency"/>
    <tableColumn id="4" xr3:uid="{47CD67AC-9BAB-40A6-BBD5-0641374812F8}" name="Item Total" dataDxfId="7" dataCellStyle="Currency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88C4199-3936-45A0-AB48-AEEB57996DDD}" name="Table8637218" displayName="Table8637218" ref="F8:H20" totalsRowShown="0" headerRowDxfId="6" headerRowBorderDxfId="5" tableBorderDxfId="4" totalsRowBorderDxfId="3" headerRowCellStyle="Currency">
  <autoFilter ref="F8:H20" xr:uid="{388C4199-3936-45A0-AB48-AEEB57996DDD}"/>
  <tableColumns count="3">
    <tableColumn id="1" xr3:uid="{9FE2BDAF-5F10-43CC-B158-6CB941D183F3}" name="REVENUE" dataDxfId="2" dataCellStyle="Currency"/>
    <tableColumn id="2" xr3:uid="{ACC6CAE3-F975-4CDE-B7F6-CCDB0B893B26}" name="EXPENSES" dataDxfId="1" dataCellStyle="Currency"/>
    <tableColumn id="3" xr3:uid="{59E78A51-6B8A-4499-B6EB-AB9E3C36E079}" name="Item Total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91F6B-69ED-4174-BF80-424E387D551B}">
  <dimension ref="A1:H79"/>
  <sheetViews>
    <sheetView tabSelected="1" topLeftCell="A20" workbookViewId="0">
      <selection activeCell="A42" sqref="A42"/>
    </sheetView>
  </sheetViews>
  <sheetFormatPr baseColWidth="10" defaultColWidth="8.83203125" defaultRowHeight="15" x14ac:dyDescent="0.2"/>
  <cols>
    <col min="1" max="1" width="35.5" style="63" customWidth="1"/>
    <col min="2" max="2" width="16.1640625" customWidth="1"/>
    <col min="3" max="3" width="20" customWidth="1"/>
    <col min="4" max="4" width="18.6640625" customWidth="1"/>
    <col min="5" max="5" width="4.5" customWidth="1"/>
    <col min="6" max="6" width="14.83203125" customWidth="1"/>
    <col min="7" max="7" width="15.1640625" customWidth="1"/>
    <col min="8" max="8" width="17" customWidth="1"/>
  </cols>
  <sheetData>
    <row r="1" spans="1:8" ht="17" thickBot="1" x14ac:dyDescent="0.25">
      <c r="A1" s="50" t="s">
        <v>0</v>
      </c>
      <c r="B1" s="1"/>
      <c r="C1" s="1"/>
      <c r="D1" s="1"/>
      <c r="E1" s="2"/>
      <c r="F1" s="3"/>
      <c r="G1" s="3"/>
      <c r="H1" s="3"/>
    </row>
    <row r="2" spans="1:8" ht="17" thickBot="1" x14ac:dyDescent="0.25">
      <c r="A2" s="51"/>
      <c r="B2" s="64" t="s">
        <v>1</v>
      </c>
      <c r="C2" s="65"/>
      <c r="D2" s="4"/>
      <c r="E2" s="2"/>
      <c r="F2" s="66" t="s">
        <v>2</v>
      </c>
      <c r="G2" s="67"/>
      <c r="H2" s="5"/>
    </row>
    <row r="3" spans="1:8" ht="16" x14ac:dyDescent="0.2">
      <c r="A3" s="52"/>
      <c r="B3" s="6" t="s">
        <v>3</v>
      </c>
      <c r="C3" s="7" t="s">
        <v>4</v>
      </c>
      <c r="D3" s="8" t="s">
        <v>5</v>
      </c>
      <c r="E3" s="2"/>
      <c r="F3" s="6" t="s">
        <v>3</v>
      </c>
      <c r="G3" s="7" t="s">
        <v>4</v>
      </c>
      <c r="H3" s="8" t="s">
        <v>5</v>
      </c>
    </row>
    <row r="4" spans="1:8" ht="16" x14ac:dyDescent="0.2">
      <c r="A4" s="53" t="s">
        <v>6</v>
      </c>
      <c r="B4" s="9"/>
      <c r="C4" s="10"/>
      <c r="D4" s="10">
        <f>'[1]Sept 2022'!D79</f>
        <v>55983.700000000012</v>
      </c>
      <c r="E4" s="11"/>
      <c r="F4" s="10"/>
      <c r="G4" s="10"/>
      <c r="H4" s="10">
        <f>D4</f>
        <v>55983.700000000012</v>
      </c>
    </row>
    <row r="5" spans="1:8" ht="16" x14ac:dyDescent="0.2">
      <c r="A5" s="54"/>
      <c r="B5" s="12"/>
      <c r="C5" s="13"/>
      <c r="D5" s="13"/>
      <c r="E5" s="11"/>
      <c r="F5" s="11"/>
      <c r="G5" s="11"/>
      <c r="H5" s="11"/>
    </row>
    <row r="6" spans="1:8" ht="16" x14ac:dyDescent="0.2">
      <c r="A6" s="54"/>
      <c r="B6" s="12"/>
      <c r="C6" s="13"/>
      <c r="D6" s="13"/>
      <c r="E6" s="2"/>
      <c r="F6" s="2"/>
      <c r="G6" s="2"/>
      <c r="H6" s="2"/>
    </row>
    <row r="7" spans="1:8" ht="16" x14ac:dyDescent="0.2">
      <c r="A7" s="50" t="s">
        <v>7</v>
      </c>
      <c r="B7" s="14"/>
      <c r="C7" s="15"/>
      <c r="D7" s="15"/>
      <c r="E7" s="2"/>
      <c r="F7" s="2"/>
      <c r="G7" s="2"/>
      <c r="H7" s="2"/>
    </row>
    <row r="8" spans="1:8" ht="16" x14ac:dyDescent="0.2">
      <c r="A8" s="55" t="s">
        <v>8</v>
      </c>
      <c r="B8" s="6" t="s">
        <v>3</v>
      </c>
      <c r="C8" s="7" t="s">
        <v>4</v>
      </c>
      <c r="D8" s="8" t="s">
        <v>5</v>
      </c>
      <c r="E8" s="11"/>
      <c r="F8" s="6" t="s">
        <v>3</v>
      </c>
      <c r="G8" s="7" t="s">
        <v>4</v>
      </c>
      <c r="H8" s="16" t="s">
        <v>5</v>
      </c>
    </row>
    <row r="9" spans="1:8" ht="16" x14ac:dyDescent="0.2">
      <c r="A9" s="56" t="s">
        <v>53</v>
      </c>
      <c r="B9" s="17"/>
      <c r="C9" s="18"/>
      <c r="D9" s="19">
        <f>B9-C9</f>
        <v>0</v>
      </c>
      <c r="E9" s="2"/>
      <c r="F9" s="17">
        <v>0</v>
      </c>
      <c r="G9" s="18">
        <v>0</v>
      </c>
      <c r="H9" s="19">
        <v>0</v>
      </c>
    </row>
    <row r="10" spans="1:8" ht="16" x14ac:dyDescent="0.2">
      <c r="A10" s="56" t="s">
        <v>9</v>
      </c>
      <c r="B10" s="17"/>
      <c r="C10" s="18">
        <v>33.729999999999997</v>
      </c>
      <c r="D10" s="19">
        <f t="shared" ref="D10:D19" si="0">B10-C10</f>
        <v>-33.729999999999997</v>
      </c>
      <c r="E10" s="2"/>
      <c r="F10" s="17">
        <v>0</v>
      </c>
      <c r="G10" s="18">
        <v>134.91999999999999</v>
      </c>
      <c r="H10" s="19">
        <v>-134.91999999999999</v>
      </c>
    </row>
    <row r="11" spans="1:8" ht="16" x14ac:dyDescent="0.2">
      <c r="A11" s="56" t="s">
        <v>10</v>
      </c>
      <c r="B11" s="17"/>
      <c r="C11" s="18"/>
      <c r="D11" s="19">
        <f t="shared" si="0"/>
        <v>0</v>
      </c>
      <c r="E11" s="2"/>
      <c r="F11" s="17">
        <v>0</v>
      </c>
      <c r="G11" s="18">
        <v>191.4</v>
      </c>
      <c r="H11" s="19">
        <v>-191.4</v>
      </c>
    </row>
    <row r="12" spans="1:8" ht="16" x14ac:dyDescent="0.2">
      <c r="A12" s="56" t="s">
        <v>11</v>
      </c>
      <c r="B12" s="17"/>
      <c r="C12" s="18">
        <v>38.46</v>
      </c>
      <c r="D12" s="19">
        <f t="shared" si="0"/>
        <v>-38.46</v>
      </c>
      <c r="E12" s="2"/>
      <c r="F12" s="17">
        <v>0</v>
      </c>
      <c r="G12" s="18">
        <v>38.46</v>
      </c>
      <c r="H12" s="19">
        <v>-38.46</v>
      </c>
    </row>
    <row r="13" spans="1:8" ht="16" x14ac:dyDescent="0.2">
      <c r="A13" s="56" t="s">
        <v>12</v>
      </c>
      <c r="B13" s="17"/>
      <c r="C13" s="18"/>
      <c r="D13" s="19">
        <f t="shared" si="0"/>
        <v>0</v>
      </c>
      <c r="E13" s="2"/>
      <c r="F13" s="17">
        <v>0</v>
      </c>
      <c r="G13" s="18">
        <v>3000</v>
      </c>
      <c r="H13" s="19">
        <v>-3000</v>
      </c>
    </row>
    <row r="14" spans="1:8" ht="16" x14ac:dyDescent="0.2">
      <c r="A14" s="56" t="s">
        <v>13</v>
      </c>
      <c r="B14" s="17"/>
      <c r="C14" s="18"/>
      <c r="D14" s="19">
        <f t="shared" si="0"/>
        <v>0</v>
      </c>
      <c r="E14" s="2"/>
      <c r="F14" s="17">
        <v>0</v>
      </c>
      <c r="G14" s="18">
        <v>800</v>
      </c>
      <c r="H14" s="19">
        <v>-800</v>
      </c>
    </row>
    <row r="15" spans="1:8" ht="16" x14ac:dyDescent="0.2">
      <c r="A15" s="56" t="s">
        <v>14</v>
      </c>
      <c r="B15" s="17"/>
      <c r="C15" s="18"/>
      <c r="D15" s="19">
        <f t="shared" si="0"/>
        <v>0</v>
      </c>
      <c r="E15" s="2"/>
      <c r="F15" s="17">
        <v>0</v>
      </c>
      <c r="G15" s="18">
        <v>70</v>
      </c>
      <c r="H15" s="19">
        <v>-70</v>
      </c>
    </row>
    <row r="16" spans="1:8" ht="16" x14ac:dyDescent="0.2">
      <c r="A16" s="56" t="s">
        <v>15</v>
      </c>
      <c r="B16" s="17"/>
      <c r="C16" s="18"/>
      <c r="D16" s="19">
        <f t="shared" si="0"/>
        <v>0</v>
      </c>
      <c r="E16" s="2"/>
      <c r="F16" s="17">
        <v>0</v>
      </c>
      <c r="G16" s="18">
        <v>100</v>
      </c>
      <c r="H16" s="19">
        <v>-100</v>
      </c>
    </row>
    <row r="17" spans="1:8" ht="16" x14ac:dyDescent="0.2">
      <c r="A17" s="56" t="s">
        <v>46</v>
      </c>
      <c r="B17" s="17"/>
      <c r="C17" s="18">
        <v>48.53</v>
      </c>
      <c r="D17" s="19">
        <f t="shared" si="0"/>
        <v>-48.53</v>
      </c>
      <c r="E17" s="2"/>
      <c r="F17" s="17">
        <v>289.48</v>
      </c>
      <c r="G17" s="18">
        <v>574.79</v>
      </c>
      <c r="H17" s="19">
        <v>-285.31</v>
      </c>
    </row>
    <row r="18" spans="1:8" ht="16" x14ac:dyDescent="0.2">
      <c r="A18" s="56" t="s">
        <v>16</v>
      </c>
      <c r="B18" s="17"/>
      <c r="C18" s="18"/>
      <c r="D18" s="19">
        <f t="shared" si="0"/>
        <v>0</v>
      </c>
      <c r="E18" s="2"/>
      <c r="F18" s="17">
        <v>0</v>
      </c>
      <c r="G18" s="18">
        <v>124.94</v>
      </c>
      <c r="H18" s="19">
        <v>-124.94</v>
      </c>
    </row>
    <row r="19" spans="1:8" ht="17" thickBot="1" x14ac:dyDescent="0.25">
      <c r="A19" s="57" t="s">
        <v>17</v>
      </c>
      <c r="B19" s="20"/>
      <c r="C19" s="21"/>
      <c r="D19" s="22">
        <f t="shared" si="0"/>
        <v>0</v>
      </c>
      <c r="E19" s="2"/>
      <c r="F19" s="20">
        <v>0</v>
      </c>
      <c r="G19" s="21">
        <v>61.25</v>
      </c>
      <c r="H19" s="22">
        <v>-61.25</v>
      </c>
    </row>
    <row r="20" spans="1:8" ht="17" thickTop="1" x14ac:dyDescent="0.2">
      <c r="A20" s="58" t="s">
        <v>18</v>
      </c>
      <c r="B20" s="23">
        <f>SUM(B9:B19)</f>
        <v>0</v>
      </c>
      <c r="C20" s="24">
        <f t="shared" ref="C20:D20" si="1">SUM(C9:C19)</f>
        <v>120.72</v>
      </c>
      <c r="D20" s="25">
        <f t="shared" si="1"/>
        <v>-120.72</v>
      </c>
      <c r="E20" s="11"/>
      <c r="F20" s="23">
        <v>289.48</v>
      </c>
      <c r="G20" s="24">
        <f>SUM(G9:G19)</f>
        <v>5095.7599999999993</v>
      </c>
      <c r="H20" s="25">
        <f t="shared" ref="H20" si="2">F20-G20</f>
        <v>-4806.2799999999988</v>
      </c>
    </row>
    <row r="21" spans="1:8" ht="16" x14ac:dyDescent="0.2">
      <c r="A21" s="54"/>
      <c r="B21" s="26"/>
      <c r="C21" s="27"/>
      <c r="D21" s="28"/>
      <c r="E21" s="11"/>
      <c r="F21" s="29"/>
      <c r="G21" s="29"/>
      <c r="H21" s="29"/>
    </row>
    <row r="22" spans="1:8" ht="16" x14ac:dyDescent="0.2">
      <c r="A22" s="51"/>
      <c r="B22" s="14"/>
      <c r="C22" s="30"/>
      <c r="D22" s="15"/>
      <c r="E22" s="2"/>
      <c r="F22" s="2"/>
      <c r="G22" s="2"/>
      <c r="H22" s="2"/>
    </row>
    <row r="23" spans="1:8" ht="16" x14ac:dyDescent="0.2">
      <c r="A23" s="55" t="s">
        <v>19</v>
      </c>
      <c r="B23" s="31" t="s">
        <v>3</v>
      </c>
      <c r="C23" s="32" t="s">
        <v>4</v>
      </c>
      <c r="D23" s="16" t="s">
        <v>5</v>
      </c>
      <c r="E23" s="2"/>
      <c r="F23" s="6" t="s">
        <v>3</v>
      </c>
      <c r="G23" s="7" t="s">
        <v>4</v>
      </c>
      <c r="H23" s="8" t="s">
        <v>5</v>
      </c>
    </row>
    <row r="24" spans="1:8" ht="16" x14ac:dyDescent="0.2">
      <c r="A24" s="56" t="s">
        <v>20</v>
      </c>
      <c r="B24" s="17"/>
      <c r="C24" s="18"/>
      <c r="D24" s="19">
        <f t="shared" ref="D24:D44" si="3">B24-C24</f>
        <v>0</v>
      </c>
      <c r="E24" s="2"/>
      <c r="F24" s="33">
        <f>Table457666[[#This Row],[REVENUE]]+'[1]Sept 2022'!F24</f>
        <v>0</v>
      </c>
      <c r="G24" s="34">
        <f>Table457666[[#This Row],[EXPENSES]]+'[1]Sept 2022'!G24</f>
        <v>562.36</v>
      </c>
      <c r="H24" s="35">
        <f>Table457666[[#This Row],[Item Total]]+'[1]Sept 2022'!H24</f>
        <v>-562.36</v>
      </c>
    </row>
    <row r="25" spans="1:8" ht="16" x14ac:dyDescent="0.2">
      <c r="A25" s="56" t="s">
        <v>21</v>
      </c>
      <c r="B25" s="17"/>
      <c r="C25" s="18"/>
      <c r="D25" s="19">
        <f t="shared" si="3"/>
        <v>0</v>
      </c>
      <c r="E25" s="2"/>
      <c r="F25" s="33">
        <f>Table457666[[#This Row],[REVENUE]]+'[1]Sept 2022'!F25</f>
        <v>0</v>
      </c>
      <c r="G25" s="34">
        <f>Table457666[[#This Row],[EXPENSES]]+'[1]Sept 2022'!G25</f>
        <v>0</v>
      </c>
      <c r="H25" s="35">
        <f>Table457666[[#This Row],[Item Total]]+'[1]Sept 2022'!H25</f>
        <v>0</v>
      </c>
    </row>
    <row r="26" spans="1:8" ht="16" x14ac:dyDescent="0.2">
      <c r="A26" s="56" t="s">
        <v>22</v>
      </c>
      <c r="B26" s="17"/>
      <c r="C26" s="18"/>
      <c r="D26" s="19">
        <f t="shared" si="3"/>
        <v>0</v>
      </c>
      <c r="E26" s="2"/>
      <c r="F26" s="33">
        <f>Table457666[[#This Row],[REVENUE]]+'[1]Sept 2022'!F26</f>
        <v>0</v>
      </c>
      <c r="G26" s="34">
        <f>Table457666[[#This Row],[EXPENSES]]+'[1]Sept 2022'!G26</f>
        <v>267.08999999999997</v>
      </c>
      <c r="H26" s="35">
        <f>Table457666[[#This Row],[Item Total]]+'[1]Sept 2022'!H26</f>
        <v>-267.08999999999997</v>
      </c>
    </row>
    <row r="27" spans="1:8" ht="16" x14ac:dyDescent="0.2">
      <c r="A27" s="56" t="s">
        <v>23</v>
      </c>
      <c r="B27" s="17"/>
      <c r="C27" s="18">
        <v>983.5</v>
      </c>
      <c r="D27" s="19">
        <f t="shared" si="3"/>
        <v>-983.5</v>
      </c>
      <c r="E27" s="2"/>
      <c r="F27" s="33">
        <f>Table457666[[#This Row],[REVENUE]]+'[1]Sept 2022'!F27</f>
        <v>0</v>
      </c>
      <c r="G27" s="34">
        <f>Table457666[[#This Row],[EXPENSES]]+'[1]Sept 2022'!G27</f>
        <v>983.5</v>
      </c>
      <c r="H27" s="35">
        <f>Table457666[[#This Row],[Item Total]]+'[1]Sept 2022'!H27</f>
        <v>-983.5</v>
      </c>
    </row>
    <row r="28" spans="1:8" ht="16" x14ac:dyDescent="0.2">
      <c r="A28" s="56" t="s">
        <v>24</v>
      </c>
      <c r="B28" s="17">
        <v>13705.41</v>
      </c>
      <c r="C28" s="18">
        <v>36.07</v>
      </c>
      <c r="D28" s="19">
        <f t="shared" si="3"/>
        <v>13669.34</v>
      </c>
      <c r="E28" s="2"/>
      <c r="F28" s="33">
        <f>Table457666[[#This Row],[REVENUE]]+'[1]Sept 2022'!F28</f>
        <v>13705.41</v>
      </c>
      <c r="G28" s="34">
        <f>Table457666[[#This Row],[EXPENSES]]+'[1]Sept 2022'!G28</f>
        <v>575.07000000000005</v>
      </c>
      <c r="H28" s="35">
        <f>Table457666[[#This Row],[Item Total]]+'[1]Sept 2022'!H28</f>
        <v>13130.34</v>
      </c>
    </row>
    <row r="29" spans="1:8" ht="16" x14ac:dyDescent="0.2">
      <c r="A29" s="56" t="s">
        <v>25</v>
      </c>
      <c r="B29" s="17">
        <v>300</v>
      </c>
      <c r="C29" s="18">
        <v>1949.07</v>
      </c>
      <c r="D29" s="19">
        <f t="shared" si="3"/>
        <v>-1649.07</v>
      </c>
      <c r="E29" s="2"/>
      <c r="F29" s="33">
        <f>Table457666[[#This Row],[REVENUE]]+'[1]Sept 2022'!F29</f>
        <v>300</v>
      </c>
      <c r="G29" s="34">
        <f>Table457666[[#This Row],[EXPENSES]]+'[1]Sept 2022'!G29</f>
        <v>1949.07</v>
      </c>
      <c r="H29" s="35">
        <f>Table457666[[#This Row],[Item Total]]+'[1]Sept 2022'!H29</f>
        <v>-1649.07</v>
      </c>
    </row>
    <row r="30" spans="1:8" ht="16" x14ac:dyDescent="0.2">
      <c r="A30" s="56" t="s">
        <v>26</v>
      </c>
      <c r="B30" s="17">
        <v>10090.25</v>
      </c>
      <c r="C30" s="18">
        <v>1131.99</v>
      </c>
      <c r="D30" s="19">
        <f t="shared" si="3"/>
        <v>8958.26</v>
      </c>
      <c r="E30" s="2"/>
      <c r="F30" s="33">
        <f>Table457666[[#This Row],[REVENUE]]+'[1]Sept 2022'!F30</f>
        <v>10090.25</v>
      </c>
      <c r="G30" s="34">
        <f>Table457666[[#This Row],[EXPENSES]]+'[1]Sept 2022'!G30</f>
        <v>1131.99</v>
      </c>
      <c r="H30" s="35">
        <f>Table457666[[#This Row],[Item Total]]+'[1]Sept 2022'!H30</f>
        <v>8958.26</v>
      </c>
    </row>
    <row r="31" spans="1:8" ht="16" x14ac:dyDescent="0.2">
      <c r="A31" s="56" t="s">
        <v>27</v>
      </c>
      <c r="B31" s="17"/>
      <c r="C31" s="18"/>
      <c r="D31" s="19">
        <f t="shared" si="3"/>
        <v>0</v>
      </c>
      <c r="E31" s="2"/>
      <c r="F31" s="33">
        <f>Table457666[[#This Row],[REVENUE]]+'[1]Sept 2022'!F31</f>
        <v>0</v>
      </c>
      <c r="G31" s="34">
        <f>Table457666[[#This Row],[EXPENSES]]+'[1]Sept 2022'!G31</f>
        <v>0</v>
      </c>
      <c r="H31" s="35">
        <f>Table457666[[#This Row],[Item Total]]+'[1]Sept 2022'!H31</f>
        <v>0</v>
      </c>
    </row>
    <row r="32" spans="1:8" ht="16" x14ac:dyDescent="0.2">
      <c r="A32" s="56" t="s">
        <v>28</v>
      </c>
      <c r="B32" s="17"/>
      <c r="C32" s="18"/>
      <c r="D32" s="19">
        <f t="shared" si="3"/>
        <v>0</v>
      </c>
      <c r="E32" s="2"/>
      <c r="F32" s="33">
        <f>Table457666[[#This Row],[REVENUE]]+'[1]Sept 2022'!F32</f>
        <v>0</v>
      </c>
      <c r="G32" s="34">
        <f>Table457666[[#This Row],[EXPENSES]]+'[1]Sept 2022'!G32</f>
        <v>0</v>
      </c>
      <c r="H32" s="35">
        <f>Table457666[[#This Row],[Item Total]]+'[1]Sept 2022'!H32</f>
        <v>0</v>
      </c>
    </row>
    <row r="33" spans="1:8" ht="16" x14ac:dyDescent="0.2">
      <c r="A33" s="56" t="s">
        <v>29</v>
      </c>
      <c r="B33" s="17"/>
      <c r="C33" s="18"/>
      <c r="D33" s="19">
        <f t="shared" si="3"/>
        <v>0</v>
      </c>
      <c r="E33" s="2"/>
      <c r="F33" s="33">
        <f>Table457666[[#This Row],[REVENUE]]+'[1]Sept 2022'!F33</f>
        <v>0</v>
      </c>
      <c r="G33" s="34">
        <f>Table457666[[#This Row],[EXPENSES]]+'[1]Sept 2022'!G33</f>
        <v>0</v>
      </c>
      <c r="H33" s="35">
        <f>Table457666[[#This Row],[Item Total]]+'[1]Sept 2022'!H33</f>
        <v>0</v>
      </c>
    </row>
    <row r="34" spans="1:8" ht="16" x14ac:dyDescent="0.2">
      <c r="A34" s="56" t="s">
        <v>30</v>
      </c>
      <c r="B34" s="17"/>
      <c r="C34" s="18"/>
      <c r="D34" s="19">
        <f t="shared" si="3"/>
        <v>0</v>
      </c>
      <c r="E34" s="2"/>
      <c r="F34" s="33">
        <f>Table457666[[#This Row],[REVENUE]]+'[1]Sept 2022'!F34</f>
        <v>0</v>
      </c>
      <c r="G34" s="34">
        <f>Table457666[[#This Row],[EXPENSES]]+'[1]Sept 2022'!G34</f>
        <v>0</v>
      </c>
      <c r="H34" s="35">
        <f>Table457666[[#This Row],[Item Total]]+'[1]Sept 2022'!H34</f>
        <v>0</v>
      </c>
    </row>
    <row r="35" spans="1:8" ht="16" x14ac:dyDescent="0.2">
      <c r="A35" s="56" t="s">
        <v>31</v>
      </c>
      <c r="B35" s="17"/>
      <c r="C35" s="18"/>
      <c r="D35" s="19">
        <f t="shared" si="3"/>
        <v>0</v>
      </c>
      <c r="E35" s="2"/>
      <c r="F35" s="33">
        <f>Table457666[[#This Row],[REVENUE]]+'[1]Sept 2022'!F35</f>
        <v>0</v>
      </c>
      <c r="G35" s="34">
        <f>Table457666[[#This Row],[EXPENSES]]+'[1]Sept 2022'!G35</f>
        <v>0</v>
      </c>
      <c r="H35" s="35">
        <f>Table457666[[#This Row],[Item Total]]+'[1]Sept 2022'!H35</f>
        <v>0</v>
      </c>
    </row>
    <row r="36" spans="1:8" ht="16" x14ac:dyDescent="0.2">
      <c r="A36" s="56" t="s">
        <v>32</v>
      </c>
      <c r="B36" s="17"/>
      <c r="C36" s="18"/>
      <c r="D36" s="19">
        <f t="shared" si="3"/>
        <v>0</v>
      </c>
      <c r="E36" s="2"/>
      <c r="F36" s="33">
        <f>Table457666[[#This Row],[REVENUE]]+'[1]Sept 2022'!F36</f>
        <v>0</v>
      </c>
      <c r="G36" s="34">
        <f>Table457666[[#This Row],[EXPENSES]]+'[1]Sept 2022'!G36</f>
        <v>0</v>
      </c>
      <c r="H36" s="35">
        <f>Table457666[[#This Row],[Item Total]]+'[1]Sept 2022'!H36</f>
        <v>0</v>
      </c>
    </row>
    <row r="37" spans="1:8" ht="16" x14ac:dyDescent="0.2">
      <c r="A37" s="56" t="s">
        <v>33</v>
      </c>
      <c r="B37" s="17">
        <v>75</v>
      </c>
      <c r="C37" s="18"/>
      <c r="D37" s="19">
        <f t="shared" si="3"/>
        <v>75</v>
      </c>
      <c r="E37" s="2"/>
      <c r="F37" s="33">
        <f>Table457666[[#This Row],[REVENUE]]+'[1]Sept 2022'!F37</f>
        <v>1295</v>
      </c>
      <c r="G37" s="34">
        <f>Table457666[[#This Row],[EXPENSES]]+'[1]Sept 2022'!G37</f>
        <v>1440</v>
      </c>
      <c r="H37" s="35">
        <f>Table457666[[#This Row],[Item Total]]+'[1]Sept 2022'!H37</f>
        <v>-145</v>
      </c>
    </row>
    <row r="38" spans="1:8" ht="16" x14ac:dyDescent="0.2">
      <c r="A38" s="56" t="s">
        <v>34</v>
      </c>
      <c r="B38" s="17"/>
      <c r="C38" s="18"/>
      <c r="D38" s="19">
        <f t="shared" si="3"/>
        <v>0</v>
      </c>
      <c r="E38" s="2"/>
      <c r="F38" s="33">
        <f>Table457666[[#This Row],[REVENUE]]+'[1]Sept 2022'!F38</f>
        <v>0</v>
      </c>
      <c r="G38" s="34">
        <f>Table457666[[#This Row],[EXPENSES]]+'[1]Sept 2022'!G38</f>
        <v>0</v>
      </c>
      <c r="H38" s="35">
        <f>Table457666[[#This Row],[Item Total]]+'[1]Sept 2022'!H38</f>
        <v>0</v>
      </c>
    </row>
    <row r="39" spans="1:8" ht="16" x14ac:dyDescent="0.2">
      <c r="A39" s="56" t="s">
        <v>35</v>
      </c>
      <c r="B39" s="17"/>
      <c r="C39" s="18"/>
      <c r="D39" s="19">
        <f t="shared" si="3"/>
        <v>0</v>
      </c>
      <c r="E39" s="2"/>
      <c r="F39" s="33">
        <f>Table457666[[#This Row],[REVENUE]]+'[1]Sept 2022'!F39</f>
        <v>0</v>
      </c>
      <c r="G39" s="34">
        <f>Table457666[[#This Row],[EXPENSES]]+'[1]Sept 2022'!G39</f>
        <v>0</v>
      </c>
      <c r="H39" s="35">
        <f>Table457666[[#This Row],[Item Total]]+'[1]Sept 2022'!H39</f>
        <v>0</v>
      </c>
    </row>
    <row r="40" spans="1:8" ht="16" x14ac:dyDescent="0.2">
      <c r="A40" s="56" t="s">
        <v>36</v>
      </c>
      <c r="B40" s="17"/>
      <c r="C40" s="18">
        <v>155.34</v>
      </c>
      <c r="D40" s="19">
        <f t="shared" si="3"/>
        <v>-155.34</v>
      </c>
      <c r="E40" s="2"/>
      <c r="F40" s="33">
        <f>Table457666[[#This Row],[REVENUE]]+'[1]Sept 2022'!F40</f>
        <v>50</v>
      </c>
      <c r="G40" s="34">
        <f>Table457666[[#This Row],[EXPENSES]]+'[1]Sept 2022'!G40</f>
        <v>736.97</v>
      </c>
      <c r="H40" s="35">
        <f>Table457666[[#This Row],[Item Total]]+'[1]Sept 2022'!H40</f>
        <v>-686.97</v>
      </c>
    </row>
    <row r="41" spans="1:8" ht="16" x14ac:dyDescent="0.2">
      <c r="A41" s="56" t="s">
        <v>37</v>
      </c>
      <c r="B41" s="17">
        <v>356</v>
      </c>
      <c r="C41" s="18"/>
      <c r="D41" s="19">
        <f t="shared" si="3"/>
        <v>356</v>
      </c>
      <c r="E41" s="2"/>
      <c r="F41" s="33">
        <f>Table457666[[#This Row],[REVENUE]]+'[1]Sept 2022'!F41</f>
        <v>11613</v>
      </c>
      <c r="G41" s="34">
        <f>Table457666[[#This Row],[EXPENSES]]+'[1]Sept 2022'!G41</f>
        <v>0</v>
      </c>
      <c r="H41" s="35">
        <f>Table457666[[#This Row],[Item Total]]+'[1]Sept 2022'!H41</f>
        <v>11613</v>
      </c>
    </row>
    <row r="42" spans="1:8" ht="16" x14ac:dyDescent="0.2">
      <c r="A42" s="56" t="s">
        <v>38</v>
      </c>
      <c r="B42" s="17"/>
      <c r="C42" s="18">
        <v>948.34</v>
      </c>
      <c r="D42" s="19">
        <f t="shared" si="3"/>
        <v>-948.34</v>
      </c>
      <c r="E42" s="2"/>
      <c r="F42" s="33">
        <f>Table457666[[#This Row],[REVENUE]]+'[1]Sept 2022'!F42</f>
        <v>0</v>
      </c>
      <c r="G42" s="34">
        <f>Table457666[[#This Row],[EXPENSES]]+'[1]Sept 2022'!G42</f>
        <v>948.34</v>
      </c>
      <c r="H42" s="35">
        <f>Table457666[[#This Row],[Item Total]]+'[1]Sept 2022'!H42</f>
        <v>-948.34</v>
      </c>
    </row>
    <row r="43" spans="1:8" ht="16" x14ac:dyDescent="0.2">
      <c r="A43" s="56" t="s">
        <v>39</v>
      </c>
      <c r="B43" s="17"/>
      <c r="C43" s="18"/>
      <c r="D43" s="19">
        <f t="shared" si="3"/>
        <v>0</v>
      </c>
      <c r="E43" s="2"/>
      <c r="F43" s="33">
        <f>Table457666[[#This Row],[REVENUE]]+'[1]Sept 2022'!F43</f>
        <v>0</v>
      </c>
      <c r="G43" s="34">
        <f>Table457666[[#This Row],[EXPENSES]]+'[1]Sept 2022'!G43</f>
        <v>0</v>
      </c>
      <c r="H43" s="35">
        <f>Table457666[[#This Row],[Item Total]]+'[1]Sept 2022'!H43</f>
        <v>0</v>
      </c>
    </row>
    <row r="44" spans="1:8" ht="17" thickBot="1" x14ac:dyDescent="0.25">
      <c r="A44" s="57" t="s">
        <v>40</v>
      </c>
      <c r="B44" s="20"/>
      <c r="C44" s="21">
        <v>1657.2</v>
      </c>
      <c r="D44" s="22">
        <f t="shared" si="3"/>
        <v>-1657.2</v>
      </c>
      <c r="E44" s="2"/>
      <c r="F44" s="36">
        <f>Table457666[[#This Row],[REVENUE]]+'[1]Sept 2022'!F44</f>
        <v>0</v>
      </c>
      <c r="G44" s="37">
        <f>Table457666[[#This Row],[EXPENSES]]+'[1]Sept 2022'!G44</f>
        <v>2327.5500000000002</v>
      </c>
      <c r="H44" s="38">
        <f>Table457666[[#This Row],[Item Total]]+'[1]Sept 2022'!H44</f>
        <v>-2327.5500000000002</v>
      </c>
    </row>
    <row r="45" spans="1:8" ht="17" thickTop="1" x14ac:dyDescent="0.2">
      <c r="A45" s="59" t="s">
        <v>18</v>
      </c>
      <c r="B45" s="23">
        <f>SUM(B24:B44)</f>
        <v>24526.66</v>
      </c>
      <c r="C45" s="24">
        <f>SUM(C24:C44)</f>
        <v>6861.51</v>
      </c>
      <c r="D45" s="25">
        <f>SUM(D24:D44)</f>
        <v>17665.149999999998</v>
      </c>
      <c r="E45" s="11"/>
      <c r="F45" s="39">
        <f>SUM(F24:F44)</f>
        <v>37053.660000000003</v>
      </c>
      <c r="G45" s="40">
        <f>SUM(G24:G44)</f>
        <v>10921.939999999999</v>
      </c>
      <c r="H45" s="25">
        <f>SUM(H24:H44)</f>
        <v>26131.72</v>
      </c>
    </row>
    <row r="46" spans="1:8" ht="16" x14ac:dyDescent="0.2">
      <c r="A46" s="54"/>
      <c r="B46" s="12"/>
      <c r="C46" s="41"/>
      <c r="D46" s="13"/>
      <c r="E46" s="11"/>
      <c r="F46" s="2"/>
      <c r="G46" s="2"/>
      <c r="H46" s="2"/>
    </row>
    <row r="47" spans="1:8" ht="16" x14ac:dyDescent="0.2">
      <c r="A47" s="51"/>
      <c r="B47" s="14"/>
      <c r="C47" s="30"/>
      <c r="D47" s="15"/>
      <c r="E47" s="2"/>
      <c r="F47" s="11"/>
      <c r="G47" s="11"/>
      <c r="H47" s="11"/>
    </row>
    <row r="48" spans="1:8" ht="16" x14ac:dyDescent="0.2">
      <c r="A48" s="55" t="s">
        <v>41</v>
      </c>
      <c r="B48" s="31" t="s">
        <v>3</v>
      </c>
      <c r="C48" s="32" t="s">
        <v>4</v>
      </c>
      <c r="D48" s="16" t="s">
        <v>5</v>
      </c>
      <c r="E48" s="11"/>
      <c r="F48" s="6" t="s">
        <v>3</v>
      </c>
      <c r="G48" s="7" t="s">
        <v>4</v>
      </c>
      <c r="H48" s="8" t="s">
        <v>5</v>
      </c>
    </row>
    <row r="49" spans="1:8" ht="16" x14ac:dyDescent="0.2">
      <c r="A49" s="56" t="s">
        <v>54</v>
      </c>
      <c r="B49" s="17"/>
      <c r="C49" s="18"/>
      <c r="D49" s="19">
        <f>Table658678[[#This Row],[REVENUE]]-Table658678[[#This Row],[EXPENSES]]</f>
        <v>0</v>
      </c>
      <c r="E49" s="2"/>
      <c r="F49" s="33">
        <f>Table658678[[#This Row],[REVENUE]]+'[1]Sept 2022'!F49</f>
        <v>964.64</v>
      </c>
      <c r="G49" s="34">
        <f>Table658678[[#This Row],[EXPENSES]]+'[1]Aug 2022'!G24</f>
        <v>562.36</v>
      </c>
      <c r="H49" s="35">
        <f>Table658678[[#This Row],[Item Total]]+'[1]Aug 2022'!H49</f>
        <v>964.64</v>
      </c>
    </row>
    <row r="50" spans="1:8" ht="16" x14ac:dyDescent="0.2">
      <c r="A50" s="56" t="s">
        <v>55</v>
      </c>
      <c r="B50" s="17"/>
      <c r="C50" s="18"/>
      <c r="D50" s="19">
        <f>Table658678[[#This Row],[REVENUE]]-Table658678[[#This Row],[EXPENSES]]</f>
        <v>0</v>
      </c>
      <c r="E50" s="2"/>
      <c r="F50" s="33">
        <f>Table658678[[#This Row],[REVENUE]]+'[1]Sept 2022'!F50</f>
        <v>250</v>
      </c>
      <c r="G50" s="34">
        <f>Table658678[[#This Row],[EXPENSES]]+'[1]Aug 2022'!G25</f>
        <v>0</v>
      </c>
      <c r="H50" s="35">
        <f>Table658678[[#This Row],[Item Total]]+'[1]Aug 2022'!H50</f>
        <v>250</v>
      </c>
    </row>
    <row r="51" spans="1:8" ht="16" x14ac:dyDescent="0.2">
      <c r="A51" s="56" t="s">
        <v>56</v>
      </c>
      <c r="B51" s="17"/>
      <c r="C51" s="18"/>
      <c r="D51" s="19">
        <f>Table658678[[#This Row],[REVENUE]]-Table658678[[#This Row],[EXPENSES]]</f>
        <v>0</v>
      </c>
      <c r="E51" s="2"/>
      <c r="F51" s="33">
        <f>Table658678[[#This Row],[REVENUE]]+'[1]Sept 2022'!F51</f>
        <v>0</v>
      </c>
      <c r="G51" s="34">
        <f>Table658678[[#This Row],[EXPENSES]]+'[1]Aug 2022'!G26</f>
        <v>267.08999999999997</v>
      </c>
      <c r="H51" s="35">
        <f>Table658678[[#This Row],[Item Total]]+'[1]Aug 2022'!H51</f>
        <v>-400</v>
      </c>
    </row>
    <row r="52" spans="1:8" ht="16" x14ac:dyDescent="0.2">
      <c r="A52" s="56" t="s">
        <v>57</v>
      </c>
      <c r="B52" s="17"/>
      <c r="C52" s="18"/>
      <c r="D52" s="19">
        <f>Table658678[[#This Row],[REVENUE]]-Table658678[[#This Row],[EXPENSES]]</f>
        <v>0</v>
      </c>
      <c r="E52" s="2"/>
      <c r="F52" s="33">
        <f>Table658678[[#This Row],[REVENUE]]+'[1]Sept 2022'!F52</f>
        <v>0</v>
      </c>
      <c r="G52" s="34">
        <f>Table658678[[#This Row],[EXPENSES]]+'[1]Aug 2022'!G27</f>
        <v>0</v>
      </c>
      <c r="H52" s="35">
        <f>Table658678[[#This Row],[Item Total]]+'[1]Aug 2022'!H52</f>
        <v>-570.20000000000005</v>
      </c>
    </row>
    <row r="53" spans="1:8" ht="16" x14ac:dyDescent="0.2">
      <c r="A53" s="56" t="s">
        <v>58</v>
      </c>
      <c r="B53" s="17"/>
      <c r="C53" s="18"/>
      <c r="D53" s="19">
        <f>Table658678[[#This Row],[REVENUE]]-Table658678[[#This Row],[EXPENSES]]</f>
        <v>0</v>
      </c>
      <c r="E53" s="2"/>
      <c r="F53" s="33">
        <f>Table658678[[#This Row],[REVENUE]]+'[1]Sept 2022'!F53</f>
        <v>0</v>
      </c>
      <c r="G53" s="34">
        <f>Table658678[[#This Row],[EXPENSES]]+'[1]Aug 2022'!G28</f>
        <v>0</v>
      </c>
      <c r="H53" s="35">
        <f>Table658678[[#This Row],[Item Total]]+'[1]Aug 2022'!H53</f>
        <v>-4664.4799999999996</v>
      </c>
    </row>
    <row r="54" spans="1:8" ht="17" thickBot="1" x14ac:dyDescent="0.25">
      <c r="A54" s="56"/>
      <c r="B54" s="20"/>
      <c r="C54" s="21"/>
      <c r="D54" s="22">
        <f>Table658678[[#This Row],[REVENUE]]-Table658678[[#This Row],[EXPENSES]]</f>
        <v>0</v>
      </c>
      <c r="E54" s="2"/>
      <c r="F54" s="33">
        <f>Table658678[[#This Row],[REVENUE]]+'[1]Sept 2022'!F54</f>
        <v>0</v>
      </c>
      <c r="G54" s="34">
        <f>Table658678[[#This Row],[EXPENSES]]+'[1]Aug 2022'!G29</f>
        <v>0</v>
      </c>
      <c r="H54" s="35">
        <f>Table658678[[#This Row],[Item Total]]+'[1]Aug 2022'!H54</f>
        <v>0</v>
      </c>
    </row>
    <row r="55" spans="1:8" ht="17" thickTop="1" x14ac:dyDescent="0.2">
      <c r="A55" s="59" t="s">
        <v>18</v>
      </c>
      <c r="B55" s="39">
        <f>SUM(B49:B54)</f>
        <v>0</v>
      </c>
      <c r="C55" s="40">
        <f>SUM(C49:C54)</f>
        <v>0</v>
      </c>
      <c r="D55" s="25">
        <f>SUM(D49:D54)</f>
        <v>0</v>
      </c>
      <c r="E55" s="11"/>
      <c r="F55" s="39">
        <f>SUM(F49:F54)</f>
        <v>1214.6399999999999</v>
      </c>
      <c r="G55" s="40">
        <f>SUM(G49:G54)</f>
        <v>829.45</v>
      </c>
      <c r="H55" s="25">
        <f>SUM(H49:H54)</f>
        <v>-4420.04</v>
      </c>
    </row>
    <row r="56" spans="1:8" ht="16" x14ac:dyDescent="0.2">
      <c r="A56" s="54"/>
      <c r="B56" s="26"/>
      <c r="C56" s="27"/>
      <c r="D56" s="28"/>
      <c r="E56" s="11"/>
      <c r="F56" s="42"/>
      <c r="G56" s="43"/>
      <c r="H56" s="28"/>
    </row>
    <row r="57" spans="1:8" ht="16" x14ac:dyDescent="0.2">
      <c r="A57" s="51"/>
      <c r="B57" s="14"/>
      <c r="C57" s="30"/>
      <c r="D57" s="15"/>
      <c r="E57" s="2"/>
      <c r="F57" s="11"/>
      <c r="G57" s="11"/>
      <c r="H57" s="11"/>
    </row>
    <row r="58" spans="1:8" ht="16" x14ac:dyDescent="0.2">
      <c r="A58" s="55" t="s">
        <v>42</v>
      </c>
      <c r="B58" s="31" t="s">
        <v>3</v>
      </c>
      <c r="C58" s="32" t="s">
        <v>4</v>
      </c>
      <c r="D58" s="16" t="s">
        <v>5</v>
      </c>
      <c r="E58" s="11"/>
      <c r="F58" s="6" t="s">
        <v>3</v>
      </c>
      <c r="G58" s="7" t="s">
        <v>4</v>
      </c>
      <c r="H58" s="8" t="s">
        <v>5</v>
      </c>
    </row>
    <row r="59" spans="1:8" ht="16" x14ac:dyDescent="0.2">
      <c r="A59" s="56" t="s">
        <v>59</v>
      </c>
      <c r="B59" s="17"/>
      <c r="C59" s="18"/>
      <c r="D59" s="19">
        <f>Table9596812[[#This Row],[REVENUE]]-Table9596812[[#This Row],[EXPENSES]]</f>
        <v>0</v>
      </c>
      <c r="E59" s="2"/>
      <c r="F59" s="33">
        <f>Table9596812[[#This Row],[REVENUE]]+'[1]Sept 2022'!F59</f>
        <v>0</v>
      </c>
      <c r="G59" s="34">
        <f>Table9596812[[#This Row],[EXPENSES]]+'[1]Sept 2022'!G59</f>
        <v>12446.49</v>
      </c>
      <c r="H59" s="35">
        <f>Table9596812[[#This Row],[Item Total]]+'[1]Sept 2022'!H59</f>
        <v>-12446.49</v>
      </c>
    </row>
    <row r="60" spans="1:8" ht="16" x14ac:dyDescent="0.2">
      <c r="A60" s="56" t="s">
        <v>60</v>
      </c>
      <c r="B60" s="17"/>
      <c r="C60" s="18"/>
      <c r="D60" s="19">
        <f>Table9596812[[#This Row],[REVENUE]]-Table9596812[[#This Row],[EXPENSES]]</f>
        <v>0</v>
      </c>
      <c r="E60" s="2"/>
      <c r="F60" s="33">
        <f>Table9596812[[#This Row],[REVENUE]]+'[1]Sept 2022'!F60</f>
        <v>0</v>
      </c>
      <c r="G60" s="34">
        <f>Table9596812[[#This Row],[EXPENSES]]+'[1]Sept 2022'!G60</f>
        <v>1141.0899999999999</v>
      </c>
      <c r="H60" s="35">
        <f>Table9596812[[#This Row],[Item Total]]+'[1]Sept 2022'!H60</f>
        <v>-1141.0899999999999</v>
      </c>
    </row>
    <row r="61" spans="1:8" ht="16" x14ac:dyDescent="0.2">
      <c r="A61" s="56" t="str">
        <f>[1]!Table95968[[#This Row],[Items for school]]</f>
        <v>Playground -Swing</v>
      </c>
      <c r="B61" s="17"/>
      <c r="C61" s="18"/>
      <c r="D61" s="19">
        <f>Table9596812[[#This Row],[REVENUE]]-Table9596812[[#This Row],[EXPENSES]]</f>
        <v>0</v>
      </c>
      <c r="E61" s="2"/>
      <c r="F61" s="33">
        <f>Table9596812[[#This Row],[REVENUE]]+'[1]Sept 2022'!F61</f>
        <v>0</v>
      </c>
      <c r="G61" s="34">
        <f>Table9596812[[#This Row],[EXPENSES]]+'[1]Sept 2022'!G61</f>
        <v>11713.32</v>
      </c>
      <c r="H61" s="35">
        <f>Table9596812[[#This Row],[Item Total]]+'[1]Sept 2022'!H61</f>
        <v>-11713.32</v>
      </c>
    </row>
    <row r="62" spans="1:8" ht="17" thickBot="1" x14ac:dyDescent="0.25">
      <c r="A62" s="56"/>
      <c r="B62" s="20"/>
      <c r="C62" s="21"/>
      <c r="D62" s="22">
        <f>Table9596812[[#This Row],[REVENUE]]-Table9596812[[#This Row],[EXPENSES]]</f>
        <v>0</v>
      </c>
      <c r="E62" s="2"/>
      <c r="F62" s="36">
        <f>Table9596812[[#This Row],[REVENUE]]+'[1]Sept 2022'!F62</f>
        <v>0</v>
      </c>
      <c r="G62" s="37">
        <f>Table9596812[[#This Row],[EXPENSES]]+'[1]Sept 2022'!G62</f>
        <v>0</v>
      </c>
      <c r="H62" s="38">
        <f>Table9596812[[#This Row],[Item Total]]+'[1]Sept 2022'!H62</f>
        <v>0</v>
      </c>
    </row>
    <row r="63" spans="1:8" ht="17" thickTop="1" x14ac:dyDescent="0.2">
      <c r="A63" s="59" t="s">
        <v>18</v>
      </c>
      <c r="B63" s="39">
        <f>SUM(B59:B62)</f>
        <v>0</v>
      </c>
      <c r="C63" s="40">
        <f>SUM(C59:C62)</f>
        <v>0</v>
      </c>
      <c r="D63" s="25">
        <f>SUM(D59:D62)</f>
        <v>0</v>
      </c>
      <c r="E63" s="11"/>
      <c r="F63" s="39">
        <f>SUM(F59:F62)</f>
        <v>0</v>
      </c>
      <c r="G63" s="40">
        <f>SUM(G59:G62)</f>
        <v>25300.9</v>
      </c>
      <c r="H63" s="25">
        <f>SUM(H59:H62)</f>
        <v>-25300.9</v>
      </c>
    </row>
    <row r="64" spans="1:8" ht="16" x14ac:dyDescent="0.2">
      <c r="A64" s="51"/>
      <c r="B64" s="14"/>
      <c r="C64" s="30"/>
      <c r="D64" s="15"/>
      <c r="E64" s="2"/>
      <c r="F64" s="2"/>
      <c r="G64" s="2"/>
      <c r="H64" s="2"/>
    </row>
    <row r="65" spans="1:8" ht="16" x14ac:dyDescent="0.2">
      <c r="A65" s="51"/>
      <c r="B65" s="14"/>
      <c r="C65" s="30"/>
      <c r="D65" s="15"/>
      <c r="E65" s="2"/>
      <c r="F65" s="2"/>
      <c r="G65" s="2"/>
      <c r="H65" s="2"/>
    </row>
    <row r="66" spans="1:8" ht="16" x14ac:dyDescent="0.2">
      <c r="A66" s="55" t="s">
        <v>43</v>
      </c>
      <c r="B66" s="31" t="s">
        <v>3</v>
      </c>
      <c r="C66" s="32" t="s">
        <v>4</v>
      </c>
      <c r="D66" s="16" t="s">
        <v>5</v>
      </c>
      <c r="E66" s="2"/>
      <c r="F66" s="6" t="s">
        <v>3</v>
      </c>
      <c r="G66" s="7" t="s">
        <v>4</v>
      </c>
      <c r="H66" s="8" t="s">
        <v>5</v>
      </c>
    </row>
    <row r="67" spans="1:8" ht="16" x14ac:dyDescent="0.2">
      <c r="A67" s="56" t="s">
        <v>47</v>
      </c>
      <c r="B67" s="17">
        <v>2801</v>
      </c>
      <c r="C67" s="18">
        <v>1</v>
      </c>
      <c r="D67" s="19">
        <f>Table10606915[[#This Row],[REVENUE]]-Table10606915[[#This Row],[EXPENSES]]</f>
        <v>2800</v>
      </c>
      <c r="E67" s="2"/>
      <c r="F67" s="33">
        <f>Table10606915[[#This Row],[REVENUE]]+'[1]Sept 2022'!F67</f>
        <v>21701</v>
      </c>
      <c r="G67" s="34">
        <f>Table10606915[[#This Row],[EXPENSES]]+'[1]Sept 2022'!G67</f>
        <v>1</v>
      </c>
      <c r="H67" s="35">
        <f>Table10606915[[#This Row],[Item Total]]+'[1]Sept 2022'!H67</f>
        <v>21700</v>
      </c>
    </row>
    <row r="68" spans="1:8" ht="16" x14ac:dyDescent="0.2">
      <c r="A68" s="56" t="s">
        <v>48</v>
      </c>
      <c r="B68" s="17"/>
      <c r="C68" s="18">
        <v>1104.8699999999999</v>
      </c>
      <c r="D68" s="19">
        <f>Table10606915[[#This Row],[REVENUE]]-Table10606915[[#This Row],[EXPENSES]]</f>
        <v>-1104.8699999999999</v>
      </c>
      <c r="E68" s="2"/>
      <c r="F68" s="33">
        <f>Table10606915[[#This Row],[REVENUE]]+'[1]Sept 2022'!F68</f>
        <v>1338.8</v>
      </c>
      <c r="G68" s="34">
        <f>Table10606915[[#This Row],[EXPENSES]]+'[1]Sept 2022'!G68</f>
        <v>1942.9899999999998</v>
      </c>
      <c r="H68" s="35">
        <f>Table10606915[[#This Row],[Item Total]]+'[1]Sept 2022'!H68</f>
        <v>-604.18999999999994</v>
      </c>
    </row>
    <row r="69" spans="1:8" ht="16" x14ac:dyDescent="0.2">
      <c r="A69" s="56" t="s">
        <v>49</v>
      </c>
      <c r="B69" s="17"/>
      <c r="C69" s="18"/>
      <c r="D69" s="19">
        <f>Table10606915[[#This Row],[REVENUE]]-Table10606915[[#This Row],[EXPENSES]]</f>
        <v>0</v>
      </c>
      <c r="E69" s="2"/>
      <c r="F69" s="33">
        <f>Table10606915[[#This Row],[REVENUE]]+'[1]Sept 2022'!F69</f>
        <v>0</v>
      </c>
      <c r="G69" s="34">
        <f>Table10606915[[#This Row],[EXPENSES]]+'[1]Sept 2022'!G69</f>
        <v>0</v>
      </c>
      <c r="H69" s="35">
        <f>Table10606915[[#This Row],[Item Total]]+'[1]Sept 2022'!H69</f>
        <v>0</v>
      </c>
    </row>
    <row r="70" spans="1:8" ht="16" x14ac:dyDescent="0.2">
      <c r="A70" s="56" t="s">
        <v>50</v>
      </c>
      <c r="B70" s="17"/>
      <c r="C70" s="18"/>
      <c r="D70" s="19">
        <f>Table10606915[[#This Row],[REVENUE]]-Table10606915[[#This Row],[EXPENSES]]</f>
        <v>0</v>
      </c>
      <c r="E70" s="2"/>
      <c r="F70" s="33">
        <f>Table10606915[[#This Row],[REVENUE]]+'[1]Sept 2022'!F70</f>
        <v>2203.5500000000002</v>
      </c>
      <c r="G70" s="34">
        <f>Table10606915[[#This Row],[EXPENSES]]+'[1]Sept 2022'!G70</f>
        <v>889</v>
      </c>
      <c r="H70" s="35">
        <f>Table10606915[[#This Row],[Item Total]]+'[1]Sept 2022'!H70</f>
        <v>1314.5500000000002</v>
      </c>
    </row>
    <row r="71" spans="1:8" ht="16" x14ac:dyDescent="0.2">
      <c r="A71" s="56" t="s">
        <v>52</v>
      </c>
      <c r="B71" s="17"/>
      <c r="C71" s="18"/>
      <c r="D71" s="19">
        <f>Table10606915[[#This Row],[REVENUE]]-Table10606915[[#This Row],[EXPENSES]]</f>
        <v>0</v>
      </c>
      <c r="E71" s="2"/>
      <c r="F71" s="33">
        <f>Table10606915[[#This Row],[REVENUE]]+'[1]Sept 2022'!F71</f>
        <v>107.6</v>
      </c>
      <c r="G71" s="34">
        <f>Table10606915[[#This Row],[EXPENSES]]+'[1]Sept 2022'!G71</f>
        <v>0</v>
      </c>
      <c r="H71" s="35">
        <f>Table10606915[[#This Row],[Item Total]]+'[1]Sept 2022'!H71</f>
        <v>107.6</v>
      </c>
    </row>
    <row r="72" spans="1:8" ht="17" thickBot="1" x14ac:dyDescent="0.25">
      <c r="A72" s="56" t="s">
        <v>51</v>
      </c>
      <c r="B72" s="20">
        <v>52.16</v>
      </c>
      <c r="C72" s="21"/>
      <c r="D72" s="22">
        <f>Table10606915[[#This Row],[REVENUE]]-Table10606915[[#This Row],[EXPENSES]]</f>
        <v>52.16</v>
      </c>
      <c r="E72" s="2"/>
      <c r="F72" s="36">
        <f>Table10606915[[#This Row],[REVENUE]]+'[1]Sept 2022'!F72</f>
        <v>52.16</v>
      </c>
      <c r="G72" s="37">
        <f>Table10606915[[#This Row],[EXPENSES]]+'[1]Sept 2022'!G72</f>
        <v>0</v>
      </c>
      <c r="H72" s="38">
        <f>Table10606915[[#This Row],[Item Total]]+'[1]Sept 2022'!H72</f>
        <v>52.16</v>
      </c>
    </row>
    <row r="73" spans="1:8" ht="17" thickTop="1" x14ac:dyDescent="0.2">
      <c r="A73" s="59" t="s">
        <v>18</v>
      </c>
      <c r="B73" s="39">
        <f>SUM(B67:B72)</f>
        <v>2853.16</v>
      </c>
      <c r="C73" s="40">
        <f t="shared" ref="C73:D73" si="4">SUM(C67:C72)</f>
        <v>1105.8699999999999</v>
      </c>
      <c r="D73" s="25">
        <f t="shared" si="4"/>
        <v>1747.2900000000002</v>
      </c>
      <c r="E73" s="11"/>
      <c r="F73" s="39">
        <f>SUM(F67:F72)</f>
        <v>25403.109999999997</v>
      </c>
      <c r="G73" s="40">
        <f t="shared" ref="G73:H73" si="5">SUM(G67:G72)</f>
        <v>2832.99</v>
      </c>
      <c r="H73" s="25">
        <f t="shared" si="5"/>
        <v>22570.12</v>
      </c>
    </row>
    <row r="74" spans="1:8" ht="16" x14ac:dyDescent="0.2">
      <c r="A74" s="54"/>
      <c r="B74" s="12"/>
      <c r="C74" s="41"/>
      <c r="D74" s="13"/>
      <c r="E74" s="11"/>
      <c r="F74" s="2"/>
      <c r="G74" s="2"/>
      <c r="H74" s="2"/>
    </row>
    <row r="75" spans="1:8" ht="16" x14ac:dyDescent="0.2">
      <c r="A75" s="51"/>
      <c r="B75" s="14"/>
      <c r="C75" s="30"/>
      <c r="D75" s="15"/>
      <c r="E75" s="2"/>
      <c r="F75" s="2"/>
      <c r="G75" s="2"/>
      <c r="H75" s="2"/>
    </row>
    <row r="76" spans="1:8" ht="16" x14ac:dyDescent="0.2">
      <c r="A76" s="60"/>
      <c r="B76" s="6" t="s">
        <v>3</v>
      </c>
      <c r="C76" s="7" t="s">
        <v>4</v>
      </c>
      <c r="D76" s="8" t="s">
        <v>5</v>
      </c>
      <c r="E76" s="2"/>
      <c r="F76" s="6" t="s">
        <v>3</v>
      </c>
      <c r="G76" s="7" t="s">
        <v>4</v>
      </c>
      <c r="H76" s="8" t="s">
        <v>5</v>
      </c>
    </row>
    <row r="77" spans="1:8" ht="16" x14ac:dyDescent="0.2">
      <c r="A77" s="61" t="s">
        <v>44</v>
      </c>
      <c r="B77" s="44">
        <f>B20+B45+B55+B63+B73</f>
        <v>27379.82</v>
      </c>
      <c r="C77" s="45">
        <f>C20+C45+C55+C63+C73</f>
        <v>8088.1</v>
      </c>
      <c r="D77" s="8">
        <f>B77-C77</f>
        <v>19291.72</v>
      </c>
      <c r="E77" s="11"/>
      <c r="F77" s="44">
        <v>63960.89</v>
      </c>
      <c r="G77" s="45">
        <v>44981.04</v>
      </c>
      <c r="H77" s="8">
        <f>F77-G77</f>
        <v>18979.849999999999</v>
      </c>
    </row>
    <row r="78" spans="1:8" ht="16" x14ac:dyDescent="0.2">
      <c r="A78" s="54"/>
      <c r="B78" s="14"/>
      <c r="C78" s="30"/>
      <c r="D78" s="15"/>
      <c r="E78" s="2"/>
      <c r="F78" s="2"/>
      <c r="G78" s="2"/>
      <c r="H78" s="2"/>
    </row>
    <row r="79" spans="1:8" ht="16" x14ac:dyDescent="0.2">
      <c r="A79" s="62" t="s">
        <v>45</v>
      </c>
      <c r="B79" s="46"/>
      <c r="C79" s="47"/>
      <c r="D79" s="48">
        <f>D4 +D77</f>
        <v>75275.420000000013</v>
      </c>
      <c r="E79" s="2"/>
      <c r="F79" s="49"/>
      <c r="G79" s="49"/>
      <c r="H79" s="49"/>
    </row>
  </sheetData>
  <mergeCells count="2">
    <mergeCell ref="B2:C2"/>
    <mergeCell ref="F2:G2"/>
  </mergeCells>
  <pageMargins left="0.7" right="0.7" top="0.75" bottom="0.75" header="0.3" footer="0.3"/>
  <pageSetup orientation="portrait" horizontalDpi="300" verticalDpi="300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Larsen</dc:creator>
  <cp:lastModifiedBy>Emily McLauchlan</cp:lastModifiedBy>
  <cp:lastPrinted>2022-11-03T17:43:29Z</cp:lastPrinted>
  <dcterms:created xsi:type="dcterms:W3CDTF">2022-11-01T16:52:32Z</dcterms:created>
  <dcterms:modified xsi:type="dcterms:W3CDTF">2022-11-03T17:47:30Z</dcterms:modified>
</cp:coreProperties>
</file>